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alýzy v ÚNSS\za rok 2025\EON\zverejnene na webe\"/>
    </mc:Choice>
  </mc:AlternateContent>
  <bookViews>
    <workbookView xWindow="0" yWindow="0" windowWidth="23040" windowHeight="5904"/>
  </bookViews>
  <sheets>
    <sheet name="08_PO_EON_2025" sheetId="18" r:id="rId1"/>
  </sheets>
  <calcPr calcId="162913"/>
</workbook>
</file>

<file path=xl/calcChain.xml><?xml version="1.0" encoding="utf-8"?>
<calcChain xmlns="http://schemas.openxmlformats.org/spreadsheetml/2006/main">
  <c r="C38" i="18" l="1"/>
  <c r="C39" i="18"/>
  <c r="C40" i="18"/>
  <c r="C37" i="18"/>
  <c r="C30" i="18"/>
  <c r="C31" i="18"/>
  <c r="C32" i="18"/>
  <c r="C33" i="18"/>
  <c r="C34" i="18"/>
  <c r="C35" i="18"/>
  <c r="C29" i="18"/>
  <c r="C25" i="18"/>
  <c r="C26" i="18"/>
  <c r="C24" i="18"/>
  <c r="C19" i="18"/>
  <c r="C20" i="18"/>
  <c r="C21" i="18"/>
  <c r="C22" i="18"/>
  <c r="C18" i="18"/>
  <c r="C17" i="18"/>
  <c r="C14" i="18"/>
  <c r="C13" i="18"/>
  <c r="B13" i="18"/>
  <c r="C12" i="18"/>
  <c r="C11" i="18"/>
  <c r="C10" i="18"/>
  <c r="C9" i="18"/>
  <c r="D7" i="18"/>
  <c r="C7" i="18"/>
  <c r="C6" i="18"/>
  <c r="C41" i="18"/>
  <c r="B41" i="18"/>
  <c r="B36" i="18"/>
  <c r="B5" i="18"/>
  <c r="C5" i="18" s="1"/>
  <c r="D5" i="18" s="1"/>
  <c r="D40" i="18" l="1"/>
  <c r="D39" i="18"/>
  <c r="D37" i="18"/>
  <c r="B28" i="18"/>
  <c r="D35" i="18"/>
  <c r="D34" i="18"/>
  <c r="D33" i="18"/>
  <c r="D32" i="18"/>
  <c r="D31" i="18"/>
  <c r="D30" i="18"/>
  <c r="D29" i="18"/>
  <c r="C27" i="18"/>
  <c r="D27" i="18" s="1"/>
  <c r="D26" i="18"/>
  <c r="D25" i="18"/>
  <c r="D24" i="18"/>
  <c r="B23" i="18"/>
  <c r="D22" i="18"/>
  <c r="D21" i="18"/>
  <c r="D20" i="18"/>
  <c r="D19" i="18"/>
  <c r="D18" i="18"/>
  <c r="C16" i="18"/>
  <c r="D16" i="18" s="1"/>
  <c r="B15" i="18"/>
  <c r="D14" i="18"/>
  <c r="D13" i="18"/>
  <c r="D12" i="18"/>
  <c r="D11" i="18"/>
  <c r="D9" i="18"/>
  <c r="B8" i="18"/>
  <c r="B7" i="18"/>
  <c r="D6" i="18"/>
  <c r="B4" i="18"/>
  <c r="C28" i="18" l="1"/>
  <c r="C23" i="18"/>
  <c r="C15" i="18"/>
  <c r="C8" i="18"/>
  <c r="C4" i="18"/>
  <c r="D4" i="18"/>
  <c r="D41" i="18"/>
  <c r="D23" i="18"/>
  <c r="D38" i="18"/>
  <c r="D28" i="18" s="1"/>
  <c r="B42" i="18"/>
  <c r="D10" i="18"/>
  <c r="D8" i="18" s="1"/>
  <c r="D17" i="18"/>
  <c r="D15" i="18" s="1"/>
  <c r="C42" i="18" l="1"/>
  <c r="D42" i="18"/>
</calcChain>
</file>

<file path=xl/sharedStrings.xml><?xml version="1.0" encoding="utf-8"?>
<sst xmlns="http://schemas.openxmlformats.org/spreadsheetml/2006/main" count="44" uniqueCount="44">
  <si>
    <t>Zákonné sociálne odvody ku mzdám</t>
  </si>
  <si>
    <t>Stravné</t>
  </si>
  <si>
    <t>Poplatky banke</t>
  </si>
  <si>
    <t xml:space="preserve">Ekonomicky oprávnené náklady, ods. 5, Zák. č. 448/2008 </t>
  </si>
  <si>
    <t>ŠSP</t>
  </si>
  <si>
    <t>SR</t>
  </si>
  <si>
    <t>Krajské stredisko Prešov</t>
  </si>
  <si>
    <t>Poistenie</t>
  </si>
  <si>
    <t>Mzdové náklady</t>
  </si>
  <si>
    <t>Energie elektrina</t>
  </si>
  <si>
    <t>Energie plyn</t>
  </si>
  <si>
    <t>Vodné a stočné</t>
  </si>
  <si>
    <t>Telefóny, internet, prenos dát</t>
  </si>
  <si>
    <t>Poštové</t>
  </si>
  <si>
    <t>Materiál (kanc., hyg. a čisť, dezinfekcia)</t>
  </si>
  <si>
    <t>Revízie (PO, BOZP a zdrav. dohľad)</t>
  </si>
  <si>
    <t>Školenia, semináre, konferencie</t>
  </si>
  <si>
    <t>Audit účtovníctva ÚNSS - povinný</t>
  </si>
  <si>
    <t>Služby IKT a podpora softvéru</t>
  </si>
  <si>
    <t>EON SPOLU</t>
  </si>
  <si>
    <t>Vedenie účtovníctva, ostatné všeob. služby</t>
  </si>
  <si>
    <t xml:space="preserve">  Mzdové náklady spolu</t>
  </si>
  <si>
    <t>Cestovné spolu</t>
  </si>
  <si>
    <t>Náklady na energie spolu</t>
  </si>
  <si>
    <t>Výdavky na materiál spolu</t>
  </si>
  <si>
    <t>Materiál (kompenzačné pomôcky)</t>
  </si>
  <si>
    <t>Pracovné pomôcky (ochranné)</t>
  </si>
  <si>
    <t>Dopravné náklady spolu</t>
  </si>
  <si>
    <t xml:space="preserve">PHM </t>
  </si>
  <si>
    <t>servis SMV</t>
  </si>
  <si>
    <t>poistenie - PZP SMV</t>
  </si>
  <si>
    <t>Nájomné spolu</t>
  </si>
  <si>
    <t>Náklady na služby spolu</t>
  </si>
  <si>
    <t>Všeobecné služby (kopírovanie, čistiareň apod.)</t>
  </si>
  <si>
    <t>Ochrana objektu</t>
  </si>
  <si>
    <t>Energie teplo</t>
  </si>
  <si>
    <t>Materiál prevádzkové stroje a zariadenia</t>
  </si>
  <si>
    <t>Výdavky na bežné transféry (náhrady PN, príspevok na rekreáciu)</t>
  </si>
  <si>
    <t>Materiál (výpočtová technika)</t>
  </si>
  <si>
    <t>Materiál (knihy a časopisy)</t>
  </si>
  <si>
    <t>Materiál (interiérové vybavenie)</t>
  </si>
  <si>
    <t>Dane a poplatky (odpad)</t>
  </si>
  <si>
    <t>2025</t>
  </si>
  <si>
    <t>Metodická činnosť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</si>
</sst>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Sk&quot;"/>
    <numFmt numFmtId="167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0" xfId="0" applyAlignment="1">
      <alignment horizontal="left" indent="1"/>
    </xf>
    <xf numFmtId="4" fontId="0" fillId="0" borderId="0" xfId="0" applyNumberFormat="1"/>
    <xf numFmtId="49" fontId="3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0" borderId="0" xfId="0" applyFont="1"/>
    <xf numFmtId="167" fontId="3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67" fontId="3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167" fontId="0" fillId="0" borderId="0" xfId="0" applyNumberFormat="1"/>
    <xf numFmtId="167" fontId="3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3" fillId="5" borderId="10" xfId="0" applyNumberFormat="1" applyFont="1" applyFill="1" applyBorder="1" applyAlignment="1" applyProtection="1">
      <alignment horizontal="left" vertical="center" wrapText="1" shrinkToFit="1"/>
      <protection hidden="1"/>
    </xf>
    <xf numFmtId="167" fontId="3" fillId="5" borderId="11" xfId="0" applyNumberFormat="1" applyFont="1" applyFill="1" applyBorder="1" applyAlignment="1" applyProtection="1">
      <alignment horizontal="right" vertical="center" wrapText="1" shrinkToFit="1"/>
      <protection hidden="1"/>
    </xf>
    <xf numFmtId="0" fontId="2" fillId="2" borderId="12" xfId="0" applyFont="1" applyFill="1" applyBorder="1" applyAlignment="1">
      <alignment horizontal="left" indent="1"/>
    </xf>
    <xf numFmtId="167" fontId="2" fillId="2" borderId="13" xfId="0" applyNumberFormat="1" applyFont="1" applyFill="1" applyBorder="1"/>
    <xf numFmtId="167" fontId="2" fillId="4" borderId="13" xfId="0" applyNumberFormat="1" applyFont="1" applyFill="1" applyBorder="1"/>
    <xf numFmtId="167" fontId="2" fillId="3" borderId="14" xfId="0" applyNumberFormat="1" applyFont="1" applyFill="1" applyBorder="1"/>
    <xf numFmtId="0" fontId="2" fillId="2" borderId="15" xfId="0" applyFont="1" applyFill="1" applyBorder="1" applyAlignment="1">
      <alignment horizontal="left" indent="1"/>
    </xf>
    <xf numFmtId="167" fontId="2" fillId="2" borderId="16" xfId="0" applyNumberFormat="1" applyFont="1" applyFill="1" applyBorder="1"/>
    <xf numFmtId="167" fontId="2" fillId="4" borderId="16" xfId="0" applyNumberFormat="1" applyFont="1" applyFill="1" applyBorder="1"/>
    <xf numFmtId="167" fontId="2" fillId="3" borderId="17" xfId="0" applyNumberFormat="1" applyFont="1" applyFill="1" applyBorder="1"/>
    <xf numFmtId="0" fontId="5" fillId="5" borderId="10" xfId="0" applyFont="1" applyFill="1" applyBorder="1" applyAlignment="1">
      <alignment horizontal="left" indent="1"/>
    </xf>
    <xf numFmtId="167" fontId="5" fillId="5" borderId="11" xfId="0" applyNumberFormat="1" applyFont="1" applyFill="1" applyBorder="1"/>
    <xf numFmtId="167" fontId="5" fillId="5" borderId="18" xfId="0" applyNumberFormat="1" applyFont="1" applyFill="1" applyBorder="1"/>
    <xf numFmtId="167" fontId="2" fillId="3" borderId="19" xfId="0" applyNumberFormat="1" applyFont="1" applyFill="1" applyBorder="1"/>
    <xf numFmtId="0" fontId="2" fillId="2" borderId="20" xfId="0" applyFont="1" applyFill="1" applyBorder="1" applyAlignment="1">
      <alignment horizontal="left" indent="1"/>
    </xf>
    <xf numFmtId="167" fontId="2" fillId="2" borderId="21" xfId="0" applyNumberFormat="1" applyFont="1" applyFill="1" applyBorder="1"/>
    <xf numFmtId="167" fontId="2" fillId="4" borderId="21" xfId="0" applyNumberFormat="1" applyFont="1" applyFill="1" applyBorder="1"/>
    <xf numFmtId="167" fontId="2" fillId="3" borderId="22" xfId="0" applyNumberFormat="1" applyFont="1" applyFill="1" applyBorder="1"/>
    <xf numFmtId="167" fontId="2" fillId="3" borderId="23" xfId="0" applyNumberFormat="1" applyFont="1" applyFill="1" applyBorder="1"/>
    <xf numFmtId="0" fontId="2" fillId="2" borderId="24" xfId="0" applyFont="1" applyFill="1" applyBorder="1" applyAlignment="1">
      <alignment horizontal="left" indent="1"/>
    </xf>
    <xf numFmtId="167" fontId="2" fillId="3" borderId="25" xfId="0" applyNumberFormat="1" applyFont="1" applyFill="1" applyBorder="1"/>
    <xf numFmtId="0" fontId="2" fillId="2" borderId="26" xfId="0" applyFont="1" applyFill="1" applyBorder="1" applyAlignment="1">
      <alignment horizontal="left" indent="1"/>
    </xf>
    <xf numFmtId="167" fontId="2" fillId="2" borderId="27" xfId="0" applyNumberFormat="1" applyFont="1" applyFill="1" applyBorder="1"/>
    <xf numFmtId="167" fontId="2" fillId="3" borderId="28" xfId="0" applyNumberFormat="1" applyFont="1" applyFill="1" applyBorder="1"/>
    <xf numFmtId="0" fontId="2" fillId="0" borderId="12" xfId="0" applyFont="1" applyFill="1" applyBorder="1" applyAlignment="1">
      <alignment horizontal="left" indent="1"/>
    </xf>
    <xf numFmtId="167" fontId="2" fillId="0" borderId="13" xfId="0" applyNumberFormat="1" applyFont="1" applyFill="1" applyBorder="1"/>
    <xf numFmtId="0" fontId="2" fillId="0" borderId="20" xfId="0" applyFont="1" applyFill="1" applyBorder="1" applyAlignment="1">
      <alignment horizontal="left" indent="1"/>
    </xf>
    <xf numFmtId="167" fontId="2" fillId="0" borderId="21" xfId="0" applyNumberFormat="1" applyFont="1" applyFill="1" applyBorder="1"/>
    <xf numFmtId="0" fontId="2" fillId="0" borderId="26" xfId="0" applyFont="1" applyFill="1" applyBorder="1" applyAlignment="1">
      <alignment horizontal="left" indent="1"/>
    </xf>
    <xf numFmtId="167" fontId="2" fillId="0" borderId="27" xfId="0" applyNumberFormat="1" applyFont="1" applyFill="1" applyBorder="1"/>
    <xf numFmtId="167" fontId="5" fillId="5" borderId="3" xfId="0" applyNumberFormat="1" applyFont="1" applyFill="1" applyBorder="1"/>
    <xf numFmtId="0" fontId="5" fillId="6" borderId="8" xfId="0" applyFont="1" applyFill="1" applyBorder="1" applyAlignment="1">
      <alignment horizontal="left" indent="1"/>
    </xf>
    <xf numFmtId="167" fontId="5" fillId="6" borderId="9" xfId="0" applyNumberFormat="1" applyFont="1" applyFill="1" applyBorder="1"/>
    <xf numFmtId="167" fontId="5" fillId="5" borderId="4" xfId="0" applyNumberFormat="1" applyFont="1" applyFill="1" applyBorder="1" applyAlignment="1">
      <alignment horizontal="right" vertical="center"/>
    </xf>
    <xf numFmtId="167" fontId="5" fillId="5" borderId="29" xfId="0" applyNumberFormat="1" applyFont="1" applyFill="1" applyBorder="1" applyAlignment="1">
      <alignment horizontal="right" vertical="center"/>
    </xf>
    <xf numFmtId="167" fontId="5" fillId="5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5" borderId="6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4" fillId="0" borderId="0" xfId="0" applyNumberFormat="1" applyFont="1"/>
    <xf numFmtId="4" fontId="0" fillId="0" borderId="0" xfId="0" applyNumberFormat="1" applyAlignment="1">
      <alignment horizontal="right"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167" fontId="7" fillId="0" borderId="0" xfId="0" applyNumberFormat="1" applyFont="1"/>
    <xf numFmtId="164" fontId="3" fillId="0" borderId="2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5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3" xfId="0" applyNumberFormat="1" applyFont="1" applyBorder="1" applyAlignment="1" applyProtection="1">
      <alignment horizontal="center" vertical="center" wrapText="1" shrinkToFit="1"/>
      <protection hidden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25" zoomScaleNormal="100" workbookViewId="0">
      <selection activeCell="H35" sqref="H35"/>
    </sheetView>
  </sheetViews>
  <sheetFormatPr defaultRowHeight="14.4" x14ac:dyDescent="0.3"/>
  <cols>
    <col min="1" max="1" width="45.5546875" bestFit="1" customWidth="1"/>
    <col min="2" max="2" width="13.21875" style="9" bestFit="1" customWidth="1"/>
    <col min="3" max="3" width="12.44140625" style="9" customWidth="1"/>
    <col min="4" max="4" width="12.6640625" style="9" bestFit="1" customWidth="1"/>
    <col min="5" max="5" width="4.109375" customWidth="1"/>
    <col min="6" max="6" width="8.88671875" style="4"/>
  </cols>
  <sheetData>
    <row r="1" spans="1:7" ht="28.2" customHeight="1" thickBot="1" x14ac:dyDescent="0.35">
      <c r="A1" s="57" t="s">
        <v>3</v>
      </c>
      <c r="B1" s="58"/>
      <c r="C1" s="58"/>
      <c r="D1" s="59"/>
    </row>
    <row r="2" spans="1:7" s="1" customFormat="1" thickBot="1" x14ac:dyDescent="0.3">
      <c r="A2" s="2" t="s">
        <v>6</v>
      </c>
      <c r="B2" s="2" t="s">
        <v>42</v>
      </c>
      <c r="C2" s="10" t="s">
        <v>4</v>
      </c>
      <c r="D2" s="7" t="s">
        <v>5</v>
      </c>
      <c r="F2" s="49"/>
    </row>
    <row r="3" spans="1:7" s="1" customFormat="1" thickBot="1" x14ac:dyDescent="0.3">
      <c r="A3" s="5"/>
      <c r="B3" s="8"/>
      <c r="C3" s="8"/>
      <c r="D3" s="8"/>
      <c r="F3" s="49"/>
    </row>
    <row r="4" spans="1:7" ht="15" thickBot="1" x14ac:dyDescent="0.35">
      <c r="A4" s="11" t="s">
        <v>21</v>
      </c>
      <c r="B4" s="12">
        <f>SUM(B5:B6)</f>
        <v>136266.29999999999</v>
      </c>
      <c r="C4" s="12">
        <f t="shared" ref="C4:D4" si="0">SUM(C5:C6)</f>
        <v>44967.87</v>
      </c>
      <c r="D4" s="12">
        <f t="shared" si="0"/>
        <v>91298.43</v>
      </c>
    </row>
    <row r="5" spans="1:7" x14ac:dyDescent="0.3">
      <c r="A5" s="13" t="s">
        <v>8</v>
      </c>
      <c r="B5" s="14">
        <f>99987.17+420.2</f>
        <v>100407.37</v>
      </c>
      <c r="C5" s="15">
        <f>ROUNDDOWN(B5*0.33,2)</f>
        <v>33134.43</v>
      </c>
      <c r="D5" s="16">
        <f>B5-C5</f>
        <v>67272.94</v>
      </c>
    </row>
    <row r="6" spans="1:7" ht="15" thickBot="1" x14ac:dyDescent="0.35">
      <c r="A6" s="17" t="s">
        <v>0</v>
      </c>
      <c r="B6" s="18">
        <v>35858.93</v>
      </c>
      <c r="C6" s="19">
        <f>ROUNDDOWN(B6*0.33,2)</f>
        <v>11833.44</v>
      </c>
      <c r="D6" s="20">
        <f t="shared" ref="D6:D41" si="1">B6-C6</f>
        <v>24025.489999999998</v>
      </c>
      <c r="G6" s="9"/>
    </row>
    <row r="7" spans="1:7" ht="15" thickBot="1" x14ac:dyDescent="0.35">
      <c r="A7" s="21" t="s">
        <v>22</v>
      </c>
      <c r="B7" s="22">
        <f>C7+D7</f>
        <v>4521.6499999999996</v>
      </c>
      <c r="C7" s="22">
        <f>2116+451.6/2</f>
        <v>2341.8000000000002</v>
      </c>
      <c r="D7" s="23">
        <f>1954.05+451.6/2</f>
        <v>2179.85</v>
      </c>
    </row>
    <row r="8" spans="1:7" ht="15" thickBot="1" x14ac:dyDescent="0.35">
      <c r="A8" s="21" t="s">
        <v>23</v>
      </c>
      <c r="B8" s="22">
        <f>SUM(B9:B14)</f>
        <v>7368.77</v>
      </c>
      <c r="C8" s="22">
        <f t="shared" ref="C8:D8" si="2">SUM(C9:C14)</f>
        <v>2431.66</v>
      </c>
      <c r="D8" s="22">
        <f t="shared" si="2"/>
        <v>4937.1099999999997</v>
      </c>
    </row>
    <row r="9" spans="1:7" x14ac:dyDescent="0.3">
      <c r="A9" s="13" t="s">
        <v>9</v>
      </c>
      <c r="B9" s="14">
        <v>691</v>
      </c>
      <c r="C9" s="15">
        <f t="shared" ref="C9:C14" si="3">ROUNDDOWN(B9*0.33,2)</f>
        <v>228.03</v>
      </c>
      <c r="D9" s="24">
        <f t="shared" si="1"/>
        <v>462.97</v>
      </c>
    </row>
    <row r="10" spans="1:7" x14ac:dyDescent="0.3">
      <c r="A10" s="25" t="s">
        <v>10</v>
      </c>
      <c r="B10" s="26">
        <v>2311.9299999999998</v>
      </c>
      <c r="C10" s="27">
        <f t="shared" si="3"/>
        <v>762.93</v>
      </c>
      <c r="D10" s="28">
        <f t="shared" si="1"/>
        <v>1549</v>
      </c>
    </row>
    <row r="11" spans="1:7" x14ac:dyDescent="0.3">
      <c r="A11" s="25" t="s">
        <v>35</v>
      </c>
      <c r="B11" s="26">
        <v>2713.84</v>
      </c>
      <c r="C11" s="27">
        <f t="shared" si="3"/>
        <v>895.56</v>
      </c>
      <c r="D11" s="28">
        <f t="shared" si="1"/>
        <v>1818.2800000000002</v>
      </c>
    </row>
    <row r="12" spans="1:7" x14ac:dyDescent="0.3">
      <c r="A12" s="25" t="s">
        <v>11</v>
      </c>
      <c r="B12" s="26">
        <v>226.84</v>
      </c>
      <c r="C12" s="27">
        <f t="shared" si="3"/>
        <v>74.849999999999994</v>
      </c>
      <c r="D12" s="28">
        <f t="shared" si="1"/>
        <v>151.99</v>
      </c>
    </row>
    <row r="13" spans="1:7" x14ac:dyDescent="0.3">
      <c r="A13" s="25" t="s">
        <v>12</v>
      </c>
      <c r="B13" s="26">
        <f>350.91+926.07</f>
        <v>1276.98</v>
      </c>
      <c r="C13" s="27">
        <f t="shared" si="3"/>
        <v>421.4</v>
      </c>
      <c r="D13" s="28">
        <f t="shared" si="1"/>
        <v>855.58</v>
      </c>
    </row>
    <row r="14" spans="1:7" ht="15" thickBot="1" x14ac:dyDescent="0.35">
      <c r="A14" s="17" t="s">
        <v>13</v>
      </c>
      <c r="B14" s="18">
        <v>148.18</v>
      </c>
      <c r="C14" s="27">
        <f t="shared" si="3"/>
        <v>48.89</v>
      </c>
      <c r="D14" s="29">
        <f t="shared" si="1"/>
        <v>99.29</v>
      </c>
    </row>
    <row r="15" spans="1:7" ht="15" thickBot="1" x14ac:dyDescent="0.35">
      <c r="A15" s="21" t="s">
        <v>24</v>
      </c>
      <c r="B15" s="22">
        <f>SUM(B16:B22)</f>
        <v>5034.2899999999991</v>
      </c>
      <c r="C15" s="22">
        <f>SUM(C16:C22)</f>
        <v>1661.2878000000001</v>
      </c>
      <c r="D15" s="22">
        <f>SUM(D16:D22)</f>
        <v>3373.0022000000004</v>
      </c>
    </row>
    <row r="16" spans="1:7" x14ac:dyDescent="0.3">
      <c r="A16" s="13" t="s">
        <v>25</v>
      </c>
      <c r="B16" s="14">
        <v>1697.66</v>
      </c>
      <c r="C16" s="27">
        <f t="shared" ref="C16" si="4">B16*0.33</f>
        <v>560.2278</v>
      </c>
      <c r="D16" s="16">
        <f t="shared" si="1"/>
        <v>1137.4322000000002</v>
      </c>
    </row>
    <row r="17" spans="1:4" x14ac:dyDescent="0.3">
      <c r="A17" s="30" t="s">
        <v>40</v>
      </c>
      <c r="B17" s="26">
        <v>254.96</v>
      </c>
      <c r="C17" s="27">
        <f>ROUNDDOWN(B17*0.33,2)</f>
        <v>84.13</v>
      </c>
      <c r="D17" s="31">
        <f t="shared" si="1"/>
        <v>170.83</v>
      </c>
    </row>
    <row r="18" spans="1:4" x14ac:dyDescent="0.3">
      <c r="A18" s="30" t="s">
        <v>38</v>
      </c>
      <c r="B18" s="26">
        <v>76.58</v>
      </c>
      <c r="C18" s="27">
        <f>ROUNDDOWN(B18*0.33,2)</f>
        <v>25.27</v>
      </c>
      <c r="D18" s="31">
        <f t="shared" si="1"/>
        <v>51.31</v>
      </c>
    </row>
    <row r="19" spans="1:4" x14ac:dyDescent="0.3">
      <c r="A19" s="30" t="s">
        <v>36</v>
      </c>
      <c r="B19" s="26">
        <v>793.4</v>
      </c>
      <c r="C19" s="27">
        <f t="shared" ref="C19:C26" si="5">ROUNDDOWN(B19*0.33,2)</f>
        <v>261.82</v>
      </c>
      <c r="D19" s="31">
        <f t="shared" si="1"/>
        <v>531.57999999999993</v>
      </c>
    </row>
    <row r="20" spans="1:4" x14ac:dyDescent="0.3">
      <c r="A20" s="25" t="s">
        <v>39</v>
      </c>
      <c r="B20" s="26">
        <v>27.98</v>
      </c>
      <c r="C20" s="27">
        <f t="shared" si="5"/>
        <v>9.23</v>
      </c>
      <c r="D20" s="31">
        <f t="shared" si="1"/>
        <v>18.75</v>
      </c>
    </row>
    <row r="21" spans="1:4" x14ac:dyDescent="0.3">
      <c r="A21" s="25" t="s">
        <v>14</v>
      </c>
      <c r="B21" s="26">
        <v>1910.48</v>
      </c>
      <c r="C21" s="27">
        <f t="shared" si="5"/>
        <v>630.45000000000005</v>
      </c>
      <c r="D21" s="31">
        <f t="shared" si="1"/>
        <v>1280.03</v>
      </c>
    </row>
    <row r="22" spans="1:4" ht="15" thickBot="1" x14ac:dyDescent="0.35">
      <c r="A22" s="32" t="s">
        <v>26</v>
      </c>
      <c r="B22" s="33">
        <v>273.23</v>
      </c>
      <c r="C22" s="27">
        <f t="shared" si="5"/>
        <v>90.16</v>
      </c>
      <c r="D22" s="34">
        <f t="shared" si="1"/>
        <v>183.07000000000002</v>
      </c>
    </row>
    <row r="23" spans="1:4" ht="15" thickBot="1" x14ac:dyDescent="0.35">
      <c r="A23" s="21" t="s">
        <v>27</v>
      </c>
      <c r="B23" s="22">
        <f>SUM(B24:B26)</f>
        <v>2643.53</v>
      </c>
      <c r="C23" s="22">
        <f t="shared" ref="C23:D23" si="6">SUM(C24:C26)</f>
        <v>872.35</v>
      </c>
      <c r="D23" s="22">
        <f t="shared" si="6"/>
        <v>1771.18</v>
      </c>
    </row>
    <row r="24" spans="1:4" x14ac:dyDescent="0.3">
      <c r="A24" s="35" t="s">
        <v>28</v>
      </c>
      <c r="B24" s="36">
        <v>1460.03</v>
      </c>
      <c r="C24" s="27">
        <f t="shared" si="5"/>
        <v>481.8</v>
      </c>
      <c r="D24" s="31">
        <f t="shared" si="1"/>
        <v>978.23</v>
      </c>
    </row>
    <row r="25" spans="1:4" x14ac:dyDescent="0.3">
      <c r="A25" s="37" t="s">
        <v>29</v>
      </c>
      <c r="B25" s="38">
        <v>1020.97</v>
      </c>
      <c r="C25" s="27">
        <f t="shared" si="5"/>
        <v>336.92</v>
      </c>
      <c r="D25" s="31">
        <f t="shared" si="1"/>
        <v>684.05</v>
      </c>
    </row>
    <row r="26" spans="1:4" ht="15" thickBot="1" x14ac:dyDescent="0.35">
      <c r="A26" s="39" t="s">
        <v>30</v>
      </c>
      <c r="B26" s="40">
        <v>162.53</v>
      </c>
      <c r="C26" s="27">
        <f t="shared" si="5"/>
        <v>53.63</v>
      </c>
      <c r="D26" s="31">
        <f t="shared" si="1"/>
        <v>108.9</v>
      </c>
    </row>
    <row r="27" spans="1:4" ht="15" thickBot="1" x14ac:dyDescent="0.35">
      <c r="A27" s="21" t="s">
        <v>31</v>
      </c>
      <c r="B27" s="22">
        <v>619.55999999999995</v>
      </c>
      <c r="C27" s="22">
        <f>B27*0.33</f>
        <v>204.45479999999998</v>
      </c>
      <c r="D27" s="41">
        <f t="shared" si="1"/>
        <v>415.10519999999997</v>
      </c>
    </row>
    <row r="28" spans="1:4" ht="15" thickBot="1" x14ac:dyDescent="0.35">
      <c r="A28" s="21" t="s">
        <v>32</v>
      </c>
      <c r="B28" s="22">
        <f>SUM(B29:B40)</f>
        <v>15422.689999999999</v>
      </c>
      <c r="C28" s="22">
        <f>SUM(C29:C40)</f>
        <v>5233.3400000000011</v>
      </c>
      <c r="D28" s="22">
        <f>SUM(D29:D40)</f>
        <v>10189.35</v>
      </c>
    </row>
    <row r="29" spans="1:4" x14ac:dyDescent="0.3">
      <c r="A29" s="13" t="s">
        <v>16</v>
      </c>
      <c r="B29" s="14">
        <v>4299.01</v>
      </c>
      <c r="C29" s="27">
        <f t="shared" ref="C29:C40" si="7">ROUNDDOWN(B29*0.33,2)</f>
        <v>1418.67</v>
      </c>
      <c r="D29" s="16">
        <f t="shared" si="1"/>
        <v>2880.34</v>
      </c>
    </row>
    <row r="30" spans="1:4" x14ac:dyDescent="0.3">
      <c r="A30" s="25" t="s">
        <v>15</v>
      </c>
      <c r="B30" s="26">
        <v>783.48</v>
      </c>
      <c r="C30" s="27">
        <f t="shared" si="7"/>
        <v>258.54000000000002</v>
      </c>
      <c r="D30" s="31">
        <f t="shared" si="1"/>
        <v>524.94000000000005</v>
      </c>
    </row>
    <row r="31" spans="1:4" x14ac:dyDescent="0.3">
      <c r="A31" s="25" t="s">
        <v>33</v>
      </c>
      <c r="B31" s="26">
        <v>358</v>
      </c>
      <c r="C31" s="27">
        <f t="shared" si="7"/>
        <v>118.14</v>
      </c>
      <c r="D31" s="31">
        <f t="shared" si="1"/>
        <v>239.86</v>
      </c>
    </row>
    <row r="32" spans="1:4" x14ac:dyDescent="0.3">
      <c r="A32" s="25" t="s">
        <v>20</v>
      </c>
      <c r="B32" s="26">
        <v>1637.99</v>
      </c>
      <c r="C32" s="27">
        <f t="shared" si="7"/>
        <v>540.53</v>
      </c>
      <c r="D32" s="31">
        <f t="shared" si="1"/>
        <v>1097.46</v>
      </c>
    </row>
    <row r="33" spans="1:6" x14ac:dyDescent="0.3">
      <c r="A33" s="25" t="s">
        <v>17</v>
      </c>
      <c r="B33" s="26">
        <v>410</v>
      </c>
      <c r="C33" s="27">
        <f t="shared" si="7"/>
        <v>135.30000000000001</v>
      </c>
      <c r="D33" s="31">
        <f t="shared" si="1"/>
        <v>274.7</v>
      </c>
    </row>
    <row r="34" spans="1:6" x14ac:dyDescent="0.3">
      <c r="A34" s="25" t="s">
        <v>34</v>
      </c>
      <c r="B34" s="26">
        <v>73.64</v>
      </c>
      <c r="C34" s="27">
        <f t="shared" si="7"/>
        <v>24.3</v>
      </c>
      <c r="D34" s="31">
        <f t="shared" si="1"/>
        <v>49.34</v>
      </c>
    </row>
    <row r="35" spans="1:6" x14ac:dyDescent="0.3">
      <c r="A35" s="25" t="s">
        <v>43</v>
      </c>
      <c r="B35" s="26">
        <v>2232.5</v>
      </c>
      <c r="C35" s="27">
        <f t="shared" si="7"/>
        <v>736.72</v>
      </c>
      <c r="D35" s="31">
        <f t="shared" si="1"/>
        <v>1495.78</v>
      </c>
    </row>
    <row r="36" spans="1:6" s="6" customFormat="1" ht="14.4" customHeight="1" x14ac:dyDescent="0.3">
      <c r="A36" s="25" t="s">
        <v>1</v>
      </c>
      <c r="B36" s="26">
        <f>C36+D36</f>
        <v>2345.21</v>
      </c>
      <c r="C36" s="27">
        <v>917.82</v>
      </c>
      <c r="D36" s="31">
        <v>1427.39</v>
      </c>
      <c r="F36" s="50"/>
    </row>
    <row r="37" spans="1:6" ht="14.4" customHeight="1" x14ac:dyDescent="0.3">
      <c r="A37" s="25" t="s">
        <v>18</v>
      </c>
      <c r="B37" s="26">
        <v>2978.83</v>
      </c>
      <c r="C37" s="27">
        <f t="shared" si="7"/>
        <v>983.01</v>
      </c>
      <c r="D37" s="31">
        <f t="shared" si="1"/>
        <v>1995.82</v>
      </c>
    </row>
    <row r="38" spans="1:6" x14ac:dyDescent="0.3">
      <c r="A38" s="25" t="s">
        <v>7</v>
      </c>
      <c r="B38" s="26">
        <v>118.87</v>
      </c>
      <c r="C38" s="27">
        <f t="shared" si="7"/>
        <v>39.22</v>
      </c>
      <c r="D38" s="31">
        <f t="shared" si="1"/>
        <v>79.650000000000006</v>
      </c>
    </row>
    <row r="39" spans="1:6" s="9" customFormat="1" x14ac:dyDescent="0.3">
      <c r="A39" s="25" t="s">
        <v>41</v>
      </c>
      <c r="B39" s="26">
        <v>73.260000000000005</v>
      </c>
      <c r="C39" s="27">
        <f t="shared" si="7"/>
        <v>24.17</v>
      </c>
      <c r="D39" s="31">
        <f t="shared" si="1"/>
        <v>49.09</v>
      </c>
      <c r="E39"/>
      <c r="F39" s="4"/>
    </row>
    <row r="40" spans="1:6" s="9" customFormat="1" ht="15" thickBot="1" x14ac:dyDescent="0.35">
      <c r="A40" s="32" t="s">
        <v>2</v>
      </c>
      <c r="B40" s="33">
        <v>111.9</v>
      </c>
      <c r="C40" s="27">
        <f t="shared" si="7"/>
        <v>36.92</v>
      </c>
      <c r="D40" s="34">
        <f t="shared" si="1"/>
        <v>74.98</v>
      </c>
      <c r="E40"/>
      <c r="F40" s="4"/>
    </row>
    <row r="41" spans="1:6" s="47" customFormat="1" ht="27.6" x14ac:dyDescent="0.3">
      <c r="A41" s="48" t="s">
        <v>37</v>
      </c>
      <c r="B41" s="44">
        <f>531.5</f>
        <v>531.5</v>
      </c>
      <c r="C41" s="45">
        <f>ROUNDDOWN(B41*0.33,2)</f>
        <v>175.39</v>
      </c>
      <c r="D41" s="46">
        <f t="shared" si="1"/>
        <v>356.11</v>
      </c>
      <c r="F41" s="51"/>
    </row>
    <row r="42" spans="1:6" ht="15" thickBot="1" x14ac:dyDescent="0.35">
      <c r="A42" s="42" t="s">
        <v>19</v>
      </c>
      <c r="B42" s="43">
        <f>B41+B28+B27+B23+B15+B8+B7+B4</f>
        <v>172408.28999999998</v>
      </c>
      <c r="C42" s="43">
        <f>C41+C28+C27+C23+C15+C8+C7+C4</f>
        <v>57888.152600000001</v>
      </c>
      <c r="D42" s="43">
        <f>D41+D28+D27+D23+D15+D8+D7+D4</f>
        <v>114520.13739999999</v>
      </c>
    </row>
    <row r="43" spans="1:6" s="9" customFormat="1" x14ac:dyDescent="0.3">
      <c r="A43" s="3"/>
      <c r="E43"/>
      <c r="F43" s="4"/>
    </row>
    <row r="44" spans="1:6" s="52" customFormat="1" x14ac:dyDescent="0.3">
      <c r="A44" s="54"/>
      <c r="B44" s="55"/>
      <c r="C44" s="55"/>
      <c r="D44" s="55"/>
      <c r="F44" s="53"/>
    </row>
    <row r="45" spans="1:6" s="52" customFormat="1" x14ac:dyDescent="0.3">
      <c r="A45" s="54"/>
      <c r="B45" s="56"/>
      <c r="C45" s="56"/>
      <c r="D45" s="56"/>
      <c r="F45" s="5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08_PO_EON_2025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Rovnakova</dc:creator>
  <cp:lastModifiedBy>winterova</cp:lastModifiedBy>
  <cp:lastPrinted>2016-04-05T08:17:30Z</cp:lastPrinted>
  <dcterms:created xsi:type="dcterms:W3CDTF">2015-03-17T12:48:09Z</dcterms:created>
  <dcterms:modified xsi:type="dcterms:W3CDTF">2026-02-16T15:02:09Z</dcterms:modified>
</cp:coreProperties>
</file>